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duct Input" sheetId="1" state="visible" r:id="rId3"/>
    <sheet name="USA" sheetId="2" state="visible" r:id="rId4"/>
    <sheet name="EU (Germany)" sheetId="3" state="visible" r:id="rId5"/>
    <sheet name="UAE" sheetId="4" state="visible" r:id="rId6"/>
    <sheet name="Summary 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<sst xmlns="http://schemas.openxmlformats.org/spreadsheetml/2006/main" count="71" uniqueCount="46">
  <si>
    <t xml:space="preserve">Import/Export Cost Analysis — Product Details</t>
  </si>
  <si>
    <t xml:space="preserve">Item</t>
  </si>
  <si>
    <t xml:space="preserve">HS Code</t>
  </si>
  <si>
    <t xml:space="preserve">Unit Cost (₹)</t>
  </si>
  <si>
    <t xml:space="preserve">Quantity</t>
  </si>
  <si>
    <t xml:space="preserve">Weight (kg)</t>
  </si>
  <si>
    <t xml:space="preserve">Length (cm)</t>
  </si>
  <si>
    <t xml:space="preserve">Width (cm)</t>
  </si>
  <si>
    <t xml:space="preserve">Height (cm)</t>
  </si>
  <si>
    <t xml:space="preserve">Handloom Silk Saree</t>
  </si>
  <si>
    <t xml:space="preserve">5007.20</t>
  </si>
  <si>
    <t xml:space="preserve">Brass Handicraft</t>
  </si>
  <si>
    <t xml:space="preserve">7419.99</t>
  </si>
  <si>
    <t xml:space="preserve">Organic Spice Set</t>
  </si>
  <si>
    <t xml:space="preserve">0910.11</t>
  </si>
  <si>
    <t xml:space="preserve">Leather Wallet</t>
  </si>
  <si>
    <t xml:space="preserve">4202.31</t>
  </si>
  <si>
    <t xml:space="preserve">Ayurvedic Product</t>
  </si>
  <si>
    <t xml:space="preserve">3004.90</t>
  </si>
  <si>
    <t xml:space="preserve">Currency Rates</t>
  </si>
  <si>
    <t xml:space="preserve">USD/INR</t>
  </si>
  <si>
    <t xml:space="preserve">EUR/INR</t>
  </si>
  <si>
    <t xml:space="preserve">AED/INR</t>
  </si>
  <si>
    <t xml:space="preserve">Freight Rates</t>
  </si>
  <si>
    <t xml:space="preserve">Air (₹/kg)</t>
  </si>
  <si>
    <t xml:space="preserve">Sea (₹/CBM)</t>
  </si>
  <si>
    <t xml:space="preserve">Landed Cost Analysis — USA</t>
  </si>
  <si>
    <t xml:space="preserve">FOB (₹)</t>
  </si>
  <si>
    <t xml:space="preserve">Freight (₹)</t>
  </si>
  <si>
    <t xml:space="preserve">Insurance (₹)</t>
  </si>
  <si>
    <t xml:space="preserve">CIF (₹)</t>
  </si>
  <si>
    <t xml:space="preserve">Customs Duty</t>
  </si>
  <si>
    <t xml:space="preserve">Anti-Dump</t>
  </si>
  <si>
    <t xml:space="preserve">IGST</t>
  </si>
  <si>
    <t xml:space="preserve">Port/CFS</t>
  </si>
  <si>
    <t xml:space="preserve">Landed Cost/Unit</t>
  </si>
  <si>
    <t xml:space="preserve">Margin 30%</t>
  </si>
  <si>
    <t xml:space="preserve">Sell Price</t>
  </si>
  <si>
    <t xml:space="preserve">Landed Cost Analysis — EU (Germany)</t>
  </si>
  <si>
    <t xml:space="preserve">Landed Cost Analysis — UAE</t>
  </si>
  <si>
    <t xml:space="preserve">Cost Comparison Dashboard</t>
  </si>
  <si>
    <t xml:space="preserve">Product</t>
  </si>
  <si>
    <t xml:space="preserve">USA Landed/Unit</t>
  </si>
  <si>
    <t xml:space="preserve">EU Landed/Unit</t>
  </si>
  <si>
    <t xml:space="preserve">UAE Landed/Unit</t>
  </si>
  <si>
    <t xml:space="preserve">Best Market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</si>
</sst>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0"/>
    <numFmt numFmtId="167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E87722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B2A4A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9999FF"/>
      <rgbColor rgb="FFC0504D"/>
      <rgbColor rgb="FFF9F9F9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E87722"/>
      <rgbColor rgb="FF4F81BD"/>
      <rgbColor rgb="FF969696"/>
      <rgbColor rgb="FF1B2A4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Landed Cost Comparison by Market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'Summary Dashboard'!B3</c:f>
              <c:strCache>
                <c:ptCount val="1"/>
                <c:pt idx="0">
                  <c:v>USA Landed/Unit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Dashboard'!$A$4:$A$8</c:f>
              <c:strCache>
                <c:ptCount val="5"/>
                <c:pt idx="0">
                  <c:v>Handloom Silk Saree</c:v>
                </c:pt>
                <c:pt idx="1">
                  <c:v>Brass Handicraft</c:v>
                </c:pt>
                <c:pt idx="2">
                  <c:v>Organic Spice Set</c:v>
                </c:pt>
                <c:pt idx="3">
                  <c:v>Leather Wallet</c:v>
                </c:pt>
                <c:pt idx="4">
                  <c:v>Ayurvedic Product</c:v>
                </c:pt>
              </c:strCache>
            </c:strRef>
          </c:cat>
          <c:val>
            <c:numRef>
              <c:f>'Summary Dashboard'!$B$4:$B$8</c:f>
              <c:numCache>
                <c:formatCode>#,##0</c:formatCode>
                <c:ptCount val="5"/>
                <c:pt idx="0">
                  <c:v>3385.742</c:v>
                </c:pt>
                <c:pt idx="1">
                  <c:v>1718.6776</c:v>
                </c:pt>
                <c:pt idx="2">
                  <c:v>683.7902</c:v>
                </c:pt>
                <c:pt idx="3">
                  <c:v>651.586733333333</c:v>
                </c:pt>
                <c:pt idx="4">
                  <c:v>372.6644</c:v>
                </c:pt>
              </c:numCache>
            </c:numRef>
          </c:val>
        </c:ser>
        <c:ser>
          <c:idx val="1"/>
          <c:order val="1"/>
          <c:tx>
            <c:strRef>
              <c:f>'Summary Dashboard'!C3</c:f>
              <c:strCache>
                <c:ptCount val="1"/>
                <c:pt idx="0">
                  <c:v>EU Landed/Unit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Dashboard'!$A$4:$A$8</c:f>
              <c:strCache>
                <c:ptCount val="5"/>
                <c:pt idx="0">
                  <c:v>Handloom Silk Saree</c:v>
                </c:pt>
                <c:pt idx="1">
                  <c:v>Brass Handicraft</c:v>
                </c:pt>
                <c:pt idx="2">
                  <c:v>Organic Spice Set</c:v>
                </c:pt>
                <c:pt idx="3">
                  <c:v>Leather Wallet</c:v>
                </c:pt>
                <c:pt idx="4">
                  <c:v>Ayurvedic Product</c:v>
                </c:pt>
              </c:strCache>
            </c:strRef>
          </c:cat>
          <c:val>
            <c:numRef>
              <c:f>'Summary Dashboard'!$C$4:$C$8</c:f>
              <c:numCache>
                <c:formatCode>#,##0</c:formatCode>
                <c:ptCount val="5"/>
                <c:pt idx="0">
                  <c:v>3571.061</c:v>
                </c:pt>
                <c:pt idx="1">
                  <c:v>1812.7708</c:v>
                </c:pt>
                <c:pt idx="2">
                  <c:v>721.0841</c:v>
                </c:pt>
                <c:pt idx="3">
                  <c:v>687.323033333333</c:v>
                </c:pt>
                <c:pt idx="4">
                  <c:v>393.0902</c:v>
                </c:pt>
              </c:numCache>
            </c:numRef>
          </c:val>
        </c:ser>
        <c:ser>
          <c:idx val="2"/>
          <c:order val="2"/>
          <c:tx>
            <c:strRef>
              <c:f>'Summary Dashboard'!D3</c:f>
              <c:strCache>
                <c:ptCount val="1"/>
                <c:pt idx="0">
                  <c:v>UAE Landed/Unit</c:v>
                </c:pt>
              </c:strCache>
            </c:strRef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'Summary Dashboard'!$A$4:$A$8</c:f>
              <c:strCache>
                <c:ptCount val="5"/>
                <c:pt idx="0">
                  <c:v>Handloom Silk Saree</c:v>
                </c:pt>
                <c:pt idx="1">
                  <c:v>Brass Handicraft</c:v>
                </c:pt>
                <c:pt idx="2">
                  <c:v>Organic Spice Set</c:v>
                </c:pt>
                <c:pt idx="3">
                  <c:v>Leather Wallet</c:v>
                </c:pt>
                <c:pt idx="4">
                  <c:v>Ayurvedic Product</c:v>
                </c:pt>
              </c:strCache>
            </c:strRef>
          </c:cat>
          <c:val>
            <c:numRef>
              <c:f>'Summary Dashboard'!$D$4:$D$8</c:f>
              <c:numCache>
                <c:formatCode>#,##0</c:formatCode>
                <c:ptCount val="5"/>
                <c:pt idx="0">
                  <c:v>2798.375</c:v>
                </c:pt>
                <c:pt idx="1">
                  <c:v>1420.45</c:v>
                </c:pt>
                <c:pt idx="2">
                  <c:v>565.5875</c:v>
                </c:pt>
                <c:pt idx="3">
                  <c:v>538.320833333333</c:v>
                </c:pt>
                <c:pt idx="4">
                  <c:v>307.925</c:v>
                </c:pt>
              </c:numCache>
            </c:numRef>
          </c:val>
        </c:ser>
        <c:gapWidth val="150"/>
        <c:overlap val="0"/>
        <c:axId val="60867311"/>
        <c:axId val="57233098"/>
      </c:barChart>
      <c:catAx>
        <c:axId val="60867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233098"/>
        <c:crosses val="autoZero"/>
        <c:auto val="1"/>
        <c:lblAlgn val="ctr"/>
        <c:lblOffset val="100"/>
        <c:noMultiLvlLbl val="0"/>
      </c:catAx>
      <c:valAx>
        <c:axId val="5723309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086731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8</xdr:row>
      <xdr:rowOff>160920</xdr:rowOff>
    </xdr:from>
    <xdr:to>
      <xdr:col>7</xdr:col>
      <xdr:colOff>352800</xdr:colOff>
      <xdr:row>35</xdr:row>
      <xdr:rowOff>56880</xdr:rowOff>
    </xdr:to>
    <xdr:graphicFrame>
      <xdr:nvGraphicFramePr>
        <xdr:cNvPr id="0" name="Chart 1"/>
        <xdr:cNvGraphicFramePr/>
      </xdr:nvGraphicFramePr>
      <xdr:xfrm>
        <a:off x="0" y="1714680"/>
        <a:ext cx="7919640" cy="50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5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customFormat="false" ht="15" hidden="false" customHeight="false" outlineLevel="0" collapsed="false">
      <c r="A4" s="3" t="s">
        <v>9</v>
      </c>
      <c r="B4" s="3" t="s">
        <v>10</v>
      </c>
      <c r="C4" s="4" t="n">
        <v>2500</v>
      </c>
      <c r="D4" s="4" t="n">
        <v>500</v>
      </c>
      <c r="E4" s="5" t="n">
        <v>0.3</v>
      </c>
      <c r="F4" s="6" t="n">
        <v>40</v>
      </c>
      <c r="G4" s="6" t="n">
        <v>30</v>
      </c>
      <c r="H4" s="6" t="n">
        <v>5</v>
      </c>
    </row>
    <row r="5" customFormat="false" ht="15" hidden="false" customHeight="false" outlineLevel="0" collapsed="false">
      <c r="A5" s="3" t="s">
        <v>11</v>
      </c>
      <c r="B5" s="3" t="s">
        <v>12</v>
      </c>
      <c r="C5" s="4" t="n">
        <v>800</v>
      </c>
      <c r="D5" s="4" t="n">
        <v>1000</v>
      </c>
      <c r="E5" s="5" t="n">
        <v>1.5</v>
      </c>
      <c r="F5" s="6" t="n">
        <v>25</v>
      </c>
      <c r="G5" s="6" t="n">
        <v>25</v>
      </c>
      <c r="H5" s="6" t="n">
        <v>20</v>
      </c>
    </row>
    <row r="6" customFormat="false" ht="15" hidden="false" customHeight="false" outlineLevel="0" collapsed="false">
      <c r="A6" s="3" t="s">
        <v>13</v>
      </c>
      <c r="B6" s="3" t="s">
        <v>14</v>
      </c>
      <c r="C6" s="4" t="n">
        <v>350</v>
      </c>
      <c r="D6" s="4" t="n">
        <v>2000</v>
      </c>
      <c r="E6" s="5" t="n">
        <v>0.5</v>
      </c>
      <c r="F6" s="6" t="n">
        <v>20</v>
      </c>
      <c r="G6" s="6" t="n">
        <v>15</v>
      </c>
      <c r="H6" s="6" t="n">
        <v>10</v>
      </c>
    </row>
    <row r="7" customFormat="false" ht="15" hidden="false" customHeight="false" outlineLevel="0" collapsed="false">
      <c r="A7" s="3" t="s">
        <v>15</v>
      </c>
      <c r="B7" s="3" t="s">
        <v>16</v>
      </c>
      <c r="C7" s="4" t="n">
        <v>450</v>
      </c>
      <c r="D7" s="4" t="n">
        <v>3000</v>
      </c>
      <c r="E7" s="5" t="n">
        <v>0.15</v>
      </c>
      <c r="F7" s="6" t="n">
        <v>12</v>
      </c>
      <c r="G7" s="6" t="n">
        <v>10</v>
      </c>
      <c r="H7" s="6" t="n">
        <v>3</v>
      </c>
    </row>
    <row r="8" customFormat="false" ht="15" hidden="false" customHeight="false" outlineLevel="0" collapsed="false">
      <c r="A8" s="3" t="s">
        <v>17</v>
      </c>
      <c r="B8" s="3" t="s">
        <v>18</v>
      </c>
      <c r="C8" s="4" t="n">
        <v>200</v>
      </c>
      <c r="D8" s="4" t="n">
        <v>5000</v>
      </c>
      <c r="E8" s="5" t="n">
        <v>0.25</v>
      </c>
      <c r="F8" s="6" t="n">
        <v>15</v>
      </c>
      <c r="G8" s="6" t="n">
        <v>10</v>
      </c>
      <c r="H8" s="6" t="n">
        <v>8</v>
      </c>
    </row>
    <row r="10" customFormat="false" ht="15" hidden="false" customHeight="false" outlineLevel="0" collapsed="false">
      <c r="A10" s="7" t="s">
        <v>19</v>
      </c>
    </row>
    <row r="11" customFormat="false" ht="15" hidden="false" customHeight="false" outlineLevel="0" collapsed="false">
      <c r="A11" s="8" t="s">
        <v>20</v>
      </c>
      <c r="B11" s="5" t="n">
        <v>83.5</v>
      </c>
    </row>
    <row r="12" customFormat="false" ht="15" hidden="false" customHeight="false" outlineLevel="0" collapsed="false">
      <c r="A12" s="8" t="s">
        <v>21</v>
      </c>
      <c r="B12" s="5" t="n">
        <v>91.2</v>
      </c>
    </row>
    <row r="13" customFormat="false" ht="15" hidden="false" customHeight="false" outlineLevel="0" collapsed="false">
      <c r="A13" s="8" t="s">
        <v>22</v>
      </c>
      <c r="B13" s="5" t="n">
        <v>22.7</v>
      </c>
    </row>
    <row r="15" customFormat="false" ht="15" hidden="false" customHeight="false" outlineLevel="0" collapsed="false">
      <c r="A15" s="7" t="s">
        <v>23</v>
      </c>
    </row>
    <row r="16" customFormat="false" ht="15" hidden="false" customHeight="false" outlineLevel="0" collapsed="false">
      <c r="A16" s="8" t="s">
        <v>24</v>
      </c>
      <c r="B16" s="4" t="n">
        <v>350</v>
      </c>
    </row>
    <row r="17" customFormat="false" ht="15" hidden="false" customHeight="false" outlineLevel="0" collapsed="false">
      <c r="A17" s="8" t="s">
        <v>25</v>
      </c>
      <c r="B17" s="4" t="n">
        <v>8500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14"/>
  </cols>
  <sheetData>
    <row r="1" customFormat="false" ht="17.35" hidden="false" customHeight="false" outlineLevel="0" collapsed="false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customFormat="false" ht="15" hidden="false" customHeight="false" outlineLevel="0" collapsed="false">
      <c r="A3" s="2" t="s">
        <v>1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</row>
    <row r="4" customFormat="false" ht="15" hidden="false" customHeight="false" outlineLevel="0" collapsed="false">
      <c r="A4" s="3" t="str">
        <f aca="false">'Product Input'!A4</f>
        <v>Handloom Silk Saree</v>
      </c>
      <c r="B4" s="9" t="n">
        <f aca="false">'Product Input'!C4*'Product Input'!D4</f>
        <v>1250000</v>
      </c>
      <c r="C4" s="9" t="n">
        <f aca="false">'Product Input'!E4*'Product Input'!D4*'Product Input'!B16</f>
        <v>52500</v>
      </c>
      <c r="D4" s="9" t="n">
        <f aca="false">B4*0.005</f>
        <v>6250</v>
      </c>
      <c r="E4" s="9" t="n">
        <f aca="false">B4+C4+D4</f>
        <v>1308750</v>
      </c>
      <c r="F4" s="9" t="n">
        <f aca="false">E4*0.08</f>
        <v>104700</v>
      </c>
      <c r="G4" s="9" t="n">
        <f aca="false">E4*0</f>
        <v>0</v>
      </c>
      <c r="H4" s="9" t="n">
        <f aca="false">(E4+F4+G4)*0.18</f>
        <v>254421</v>
      </c>
      <c r="I4" s="9" t="n">
        <v>25000</v>
      </c>
      <c r="J4" s="9" t="n">
        <f aca="false">(E4+F4+G4+H4+I4)/'Product Input'!D4</f>
        <v>3385.742</v>
      </c>
      <c r="K4" s="9" t="n">
        <f aca="false">J4*1.3</f>
        <v>4401.4646</v>
      </c>
      <c r="L4" s="10" t="n">
        <f aca="false">K4/'Product Input'!B11</f>
        <v>52.7121508982036</v>
      </c>
    </row>
    <row r="5" customFormat="false" ht="15" hidden="false" customHeight="false" outlineLevel="0" collapsed="false">
      <c r="A5" s="3" t="str">
        <f aca="false">'Product Input'!A5</f>
        <v>Brass Handicraft</v>
      </c>
      <c r="B5" s="9" t="n">
        <f aca="false">'Product Input'!C5*'Product Input'!D5</f>
        <v>800000</v>
      </c>
      <c r="C5" s="9" t="n">
        <f aca="false">'Product Input'!E5*'Product Input'!D5*'Product Input'!B16</f>
        <v>525000</v>
      </c>
      <c r="D5" s="9" t="n">
        <f aca="false">B5*0.005</f>
        <v>4000</v>
      </c>
      <c r="E5" s="9" t="n">
        <f aca="false">B5+C5+D5</f>
        <v>1329000</v>
      </c>
      <c r="F5" s="9" t="n">
        <f aca="false">E5*0.08</f>
        <v>106320</v>
      </c>
      <c r="G5" s="9" t="n">
        <f aca="false">E5*0</f>
        <v>0</v>
      </c>
      <c r="H5" s="9" t="n">
        <f aca="false">(E5+F5+G5)*0.18</f>
        <v>258357.6</v>
      </c>
      <c r="I5" s="9" t="n">
        <v>25000</v>
      </c>
      <c r="J5" s="9" t="n">
        <f aca="false">(E5+F5+G5+H5+I5)/'Product Input'!D5</f>
        <v>1718.6776</v>
      </c>
      <c r="K5" s="9" t="n">
        <f aca="false">J5*1.3</f>
        <v>2234.28088</v>
      </c>
      <c r="L5" s="10" t="n">
        <f aca="false">K5/'Product Input'!B11</f>
        <v>26.7578548502994</v>
      </c>
    </row>
    <row r="6" customFormat="false" ht="15" hidden="false" customHeight="false" outlineLevel="0" collapsed="false">
      <c r="A6" s="3" t="str">
        <f aca="false">'Product Input'!A6</f>
        <v>Organic Spice Set</v>
      </c>
      <c r="B6" s="9" t="n">
        <f aca="false">'Product Input'!C6*'Product Input'!D6</f>
        <v>700000</v>
      </c>
      <c r="C6" s="9" t="n">
        <f aca="false">'Product Input'!E6*'Product Input'!D6*'Product Input'!B16</f>
        <v>350000</v>
      </c>
      <c r="D6" s="9" t="n">
        <f aca="false">B6*0.005</f>
        <v>3500</v>
      </c>
      <c r="E6" s="9" t="n">
        <f aca="false">B6+C6+D6</f>
        <v>1053500</v>
      </c>
      <c r="F6" s="9" t="n">
        <f aca="false">E6*0.08</f>
        <v>84280</v>
      </c>
      <c r="G6" s="9" t="n">
        <f aca="false">E6*0</f>
        <v>0</v>
      </c>
      <c r="H6" s="9" t="n">
        <f aca="false">(E6+F6+G6)*0.18</f>
        <v>204800.4</v>
      </c>
      <c r="I6" s="9" t="n">
        <v>25000</v>
      </c>
      <c r="J6" s="9" t="n">
        <f aca="false">(E6+F6+G6+H6+I6)/'Product Input'!D6</f>
        <v>683.7902</v>
      </c>
      <c r="K6" s="9" t="n">
        <f aca="false">J6*1.3</f>
        <v>888.92726</v>
      </c>
      <c r="L6" s="10" t="n">
        <f aca="false">K6/'Product Input'!B11</f>
        <v>10.6458354491018</v>
      </c>
    </row>
    <row r="7" customFormat="false" ht="15" hidden="false" customHeight="false" outlineLevel="0" collapsed="false">
      <c r="A7" s="3" t="str">
        <f aca="false">'Product Input'!A7</f>
        <v>Leather Wallet</v>
      </c>
      <c r="B7" s="9" t="n">
        <f aca="false">'Product Input'!C7*'Product Input'!D7</f>
        <v>1350000</v>
      </c>
      <c r="C7" s="9" t="n">
        <f aca="false">'Product Input'!E7*'Product Input'!D7*'Product Input'!B16</f>
        <v>157500</v>
      </c>
      <c r="D7" s="9" t="n">
        <f aca="false">B7*0.005</f>
        <v>6750</v>
      </c>
      <c r="E7" s="9" t="n">
        <f aca="false">B7+C7+D7</f>
        <v>1514250</v>
      </c>
      <c r="F7" s="9" t="n">
        <f aca="false">E7*0.08</f>
        <v>121140</v>
      </c>
      <c r="G7" s="9" t="n">
        <f aca="false">E7*0</f>
        <v>0</v>
      </c>
      <c r="H7" s="9" t="n">
        <f aca="false">(E7+F7+G7)*0.18</f>
        <v>294370.2</v>
      </c>
      <c r="I7" s="9" t="n">
        <v>25000</v>
      </c>
      <c r="J7" s="9" t="n">
        <f aca="false">(E7+F7+G7+H7+I7)/'Product Input'!D7</f>
        <v>651.586733333333</v>
      </c>
      <c r="K7" s="9" t="n">
        <f aca="false">J7*1.3</f>
        <v>847.062753333333</v>
      </c>
      <c r="L7" s="10" t="n">
        <f aca="false">K7/'Product Input'!B11</f>
        <v>10.1444641117764</v>
      </c>
    </row>
    <row r="8" customFormat="false" ht="15" hidden="false" customHeight="false" outlineLevel="0" collapsed="false">
      <c r="A8" s="3" t="str">
        <f aca="false">'Product Input'!A8</f>
        <v>Ayurvedic Product</v>
      </c>
      <c r="B8" s="9" t="n">
        <f aca="false">'Product Input'!C8*'Product Input'!D8</f>
        <v>1000000</v>
      </c>
      <c r="C8" s="9" t="n">
        <f aca="false">'Product Input'!E8*'Product Input'!D8*'Product Input'!B16</f>
        <v>437500</v>
      </c>
      <c r="D8" s="9" t="n">
        <f aca="false">B8*0.005</f>
        <v>5000</v>
      </c>
      <c r="E8" s="9" t="n">
        <f aca="false">B8+C8+D8</f>
        <v>1442500</v>
      </c>
      <c r="F8" s="9" t="n">
        <f aca="false">E8*0.08</f>
        <v>115400</v>
      </c>
      <c r="G8" s="9" t="n">
        <f aca="false">E8*0</f>
        <v>0</v>
      </c>
      <c r="H8" s="9" t="n">
        <f aca="false">(E8+F8+G8)*0.18</f>
        <v>280422</v>
      </c>
      <c r="I8" s="9" t="n">
        <v>25000</v>
      </c>
      <c r="J8" s="9" t="n">
        <f aca="false">(E8+F8+G8+H8+I8)/'Product Input'!D8</f>
        <v>372.6644</v>
      </c>
      <c r="K8" s="9" t="n">
        <f aca="false">J8*1.3</f>
        <v>484.46372</v>
      </c>
      <c r="L8" s="10" t="n">
        <f aca="false">K8/'Product Input'!B11</f>
        <v>5.80196071856287</v>
      </c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14"/>
  </cols>
  <sheetData>
    <row r="1" customFormat="false" ht="17.35" hidden="false" customHeight="false" outlineLevel="0" collapsed="false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customFormat="false" ht="15" hidden="false" customHeight="false" outlineLevel="0" collapsed="false">
      <c r="A3" s="2" t="s">
        <v>1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</row>
    <row r="4" customFormat="false" ht="15" hidden="false" customHeight="false" outlineLevel="0" collapsed="false">
      <c r="A4" s="3" t="str">
        <f aca="false">'Product Input'!A4</f>
        <v>Handloom Silk Saree</v>
      </c>
      <c r="B4" s="9" t="n">
        <f aca="false">'Product Input'!C4*'Product Input'!D4</f>
        <v>1250000</v>
      </c>
      <c r="C4" s="9" t="n">
        <f aca="false">'Product Input'!E4*'Product Input'!D4*'Product Input'!B16</f>
        <v>52500</v>
      </c>
      <c r="D4" s="9" t="n">
        <f aca="false">B4*0.005</f>
        <v>6250</v>
      </c>
      <c r="E4" s="9" t="n">
        <f aca="false">B4+C4+D4</f>
        <v>1308750</v>
      </c>
      <c r="F4" s="9" t="n">
        <f aca="false">E4*0.12</f>
        <v>157050</v>
      </c>
      <c r="G4" s="9" t="n">
        <f aca="false">E4*0.02</f>
        <v>26175</v>
      </c>
      <c r="H4" s="9" t="n">
        <f aca="false">(E4+F4+G4)*0.18</f>
        <v>268555.5</v>
      </c>
      <c r="I4" s="9" t="n">
        <v>25000</v>
      </c>
      <c r="J4" s="9" t="n">
        <f aca="false">(E4+F4+G4+H4+I4)/'Product Input'!D4</f>
        <v>3571.061</v>
      </c>
      <c r="K4" s="9" t="n">
        <f aca="false">J4*1.3</f>
        <v>4642.3793</v>
      </c>
      <c r="L4" s="10" t="n">
        <f aca="false">K4/'Product Input'!B12</f>
        <v>50.9032817982456</v>
      </c>
    </row>
    <row r="5" customFormat="false" ht="15" hidden="false" customHeight="false" outlineLevel="0" collapsed="false">
      <c r="A5" s="3" t="str">
        <f aca="false">'Product Input'!A5</f>
        <v>Brass Handicraft</v>
      </c>
      <c r="B5" s="9" t="n">
        <f aca="false">'Product Input'!C5*'Product Input'!D5</f>
        <v>800000</v>
      </c>
      <c r="C5" s="9" t="n">
        <f aca="false">'Product Input'!E5*'Product Input'!D5*'Product Input'!B16</f>
        <v>525000</v>
      </c>
      <c r="D5" s="9" t="n">
        <f aca="false">B5*0.005</f>
        <v>4000</v>
      </c>
      <c r="E5" s="9" t="n">
        <f aca="false">B5+C5+D5</f>
        <v>1329000</v>
      </c>
      <c r="F5" s="9" t="n">
        <f aca="false">E5*0.12</f>
        <v>159480</v>
      </c>
      <c r="G5" s="9" t="n">
        <f aca="false">E5*0.02</f>
        <v>26580</v>
      </c>
      <c r="H5" s="9" t="n">
        <f aca="false">(E5+F5+G5)*0.18</f>
        <v>272710.8</v>
      </c>
      <c r="I5" s="9" t="n">
        <v>25000</v>
      </c>
      <c r="J5" s="9" t="n">
        <f aca="false">(E5+F5+G5+H5+I5)/'Product Input'!D5</f>
        <v>1812.7708</v>
      </c>
      <c r="K5" s="9" t="n">
        <f aca="false">J5*1.3</f>
        <v>2356.60204</v>
      </c>
      <c r="L5" s="10" t="n">
        <f aca="false">K5/'Product Input'!B12</f>
        <v>25.8399346491228</v>
      </c>
    </row>
    <row r="6" customFormat="false" ht="15" hidden="false" customHeight="false" outlineLevel="0" collapsed="false">
      <c r="A6" s="3" t="str">
        <f aca="false">'Product Input'!A6</f>
        <v>Organic Spice Set</v>
      </c>
      <c r="B6" s="9" t="n">
        <f aca="false">'Product Input'!C6*'Product Input'!D6</f>
        <v>700000</v>
      </c>
      <c r="C6" s="9" t="n">
        <f aca="false">'Product Input'!E6*'Product Input'!D6*'Product Input'!B16</f>
        <v>350000</v>
      </c>
      <c r="D6" s="9" t="n">
        <f aca="false">B6*0.005</f>
        <v>3500</v>
      </c>
      <c r="E6" s="9" t="n">
        <f aca="false">B6+C6+D6</f>
        <v>1053500</v>
      </c>
      <c r="F6" s="9" t="n">
        <f aca="false">E6*0.12</f>
        <v>126420</v>
      </c>
      <c r="G6" s="9" t="n">
        <f aca="false">E6*0.02</f>
        <v>21070</v>
      </c>
      <c r="H6" s="9" t="n">
        <f aca="false">(E6+F6+G6)*0.18</f>
        <v>216178.2</v>
      </c>
      <c r="I6" s="9" t="n">
        <v>25000</v>
      </c>
      <c r="J6" s="9" t="n">
        <f aca="false">(E6+F6+G6+H6+I6)/'Product Input'!D6</f>
        <v>721.0841</v>
      </c>
      <c r="K6" s="9" t="n">
        <f aca="false">J6*1.3</f>
        <v>937.40933</v>
      </c>
      <c r="L6" s="10" t="n">
        <f aca="false">K6/'Product Input'!B12</f>
        <v>10.2786110745614</v>
      </c>
    </row>
    <row r="7" customFormat="false" ht="15" hidden="false" customHeight="false" outlineLevel="0" collapsed="false">
      <c r="A7" s="3" t="str">
        <f aca="false">'Product Input'!A7</f>
        <v>Leather Wallet</v>
      </c>
      <c r="B7" s="9" t="n">
        <f aca="false">'Product Input'!C7*'Product Input'!D7</f>
        <v>1350000</v>
      </c>
      <c r="C7" s="9" t="n">
        <f aca="false">'Product Input'!E7*'Product Input'!D7*'Product Input'!B16</f>
        <v>157500</v>
      </c>
      <c r="D7" s="9" t="n">
        <f aca="false">B7*0.005</f>
        <v>6750</v>
      </c>
      <c r="E7" s="9" t="n">
        <f aca="false">B7+C7+D7</f>
        <v>1514250</v>
      </c>
      <c r="F7" s="9" t="n">
        <f aca="false">E7*0.12</f>
        <v>181710</v>
      </c>
      <c r="G7" s="9" t="n">
        <f aca="false">E7*0.02</f>
        <v>30285</v>
      </c>
      <c r="H7" s="9" t="n">
        <f aca="false">(E7+F7+G7)*0.18</f>
        <v>310724.1</v>
      </c>
      <c r="I7" s="9" t="n">
        <v>25000</v>
      </c>
      <c r="J7" s="9" t="n">
        <f aca="false">(E7+F7+G7+H7+I7)/'Product Input'!D7</f>
        <v>687.323033333333</v>
      </c>
      <c r="K7" s="9" t="n">
        <f aca="false">J7*1.3</f>
        <v>893.519943333333</v>
      </c>
      <c r="L7" s="10" t="n">
        <f aca="false">K7/'Product Input'!B12</f>
        <v>9.7973677997076</v>
      </c>
    </row>
    <row r="8" customFormat="false" ht="15" hidden="false" customHeight="false" outlineLevel="0" collapsed="false">
      <c r="A8" s="3" t="str">
        <f aca="false">'Product Input'!A8</f>
        <v>Ayurvedic Product</v>
      </c>
      <c r="B8" s="9" t="n">
        <f aca="false">'Product Input'!C8*'Product Input'!D8</f>
        <v>1000000</v>
      </c>
      <c r="C8" s="9" t="n">
        <f aca="false">'Product Input'!E8*'Product Input'!D8*'Product Input'!B16</f>
        <v>437500</v>
      </c>
      <c r="D8" s="9" t="n">
        <f aca="false">B8*0.005</f>
        <v>5000</v>
      </c>
      <c r="E8" s="9" t="n">
        <f aca="false">B8+C8+D8</f>
        <v>1442500</v>
      </c>
      <c r="F8" s="9" t="n">
        <f aca="false">E8*0.12</f>
        <v>173100</v>
      </c>
      <c r="G8" s="9" t="n">
        <f aca="false">E8*0.02</f>
        <v>28850</v>
      </c>
      <c r="H8" s="9" t="n">
        <f aca="false">(E8+F8+G8)*0.18</f>
        <v>296001</v>
      </c>
      <c r="I8" s="9" t="n">
        <v>25000</v>
      </c>
      <c r="J8" s="9" t="n">
        <f aca="false">(E8+F8+G8+H8+I8)/'Product Input'!D8</f>
        <v>393.0902</v>
      </c>
      <c r="K8" s="9" t="n">
        <f aca="false">J8*1.3</f>
        <v>511.01726</v>
      </c>
      <c r="L8" s="10" t="n">
        <f aca="false">K8/'Product Input'!B12</f>
        <v>5.60325942982456</v>
      </c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14"/>
  </cols>
  <sheetData>
    <row r="1" customFormat="false" ht="17.35" hidden="false" customHeight="false" outlineLevel="0" collapsed="false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customFormat="false" ht="15" hidden="false" customHeight="false" outlineLevel="0" collapsed="false">
      <c r="A3" s="2" t="s">
        <v>1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</row>
    <row r="4" customFormat="false" ht="15" hidden="false" customHeight="false" outlineLevel="0" collapsed="false">
      <c r="A4" s="3" t="str">
        <f aca="false">'Product Input'!A4</f>
        <v>Handloom Silk Saree</v>
      </c>
      <c r="B4" s="9" t="n">
        <f aca="false">'Product Input'!C4*'Product Input'!D4</f>
        <v>1250000</v>
      </c>
      <c r="C4" s="9" t="n">
        <f aca="false">'Product Input'!E4*'Product Input'!D4*'Product Input'!B16</f>
        <v>52500</v>
      </c>
      <c r="D4" s="9" t="n">
        <f aca="false">B4*0.005</f>
        <v>6250</v>
      </c>
      <c r="E4" s="9" t="n">
        <f aca="false">B4+C4+D4</f>
        <v>1308750</v>
      </c>
      <c r="F4" s="9" t="n">
        <f aca="false">E4*0.05</f>
        <v>65437.5</v>
      </c>
      <c r="G4" s="9" t="n">
        <f aca="false">E4*0</f>
        <v>0</v>
      </c>
      <c r="H4" s="9" t="n">
        <f aca="false">(E4+F4+G4)*0</f>
        <v>0</v>
      </c>
      <c r="I4" s="9" t="n">
        <v>25000</v>
      </c>
      <c r="J4" s="9" t="n">
        <f aca="false">(E4+F4+G4+H4+I4)/'Product Input'!D4</f>
        <v>2798.375</v>
      </c>
      <c r="K4" s="9" t="n">
        <f aca="false">J4*1.3</f>
        <v>3637.8875</v>
      </c>
      <c r="L4" s="10" t="n">
        <f aca="false">K4/'Product Input'!B13</f>
        <v>160.25936123348</v>
      </c>
    </row>
    <row r="5" customFormat="false" ht="15" hidden="false" customHeight="false" outlineLevel="0" collapsed="false">
      <c r="A5" s="3" t="str">
        <f aca="false">'Product Input'!A5</f>
        <v>Brass Handicraft</v>
      </c>
      <c r="B5" s="9" t="n">
        <f aca="false">'Product Input'!C5*'Product Input'!D5</f>
        <v>800000</v>
      </c>
      <c r="C5" s="9" t="n">
        <f aca="false">'Product Input'!E5*'Product Input'!D5*'Product Input'!B16</f>
        <v>525000</v>
      </c>
      <c r="D5" s="9" t="n">
        <f aca="false">B5*0.005</f>
        <v>4000</v>
      </c>
      <c r="E5" s="9" t="n">
        <f aca="false">B5+C5+D5</f>
        <v>1329000</v>
      </c>
      <c r="F5" s="9" t="n">
        <f aca="false">E5*0.05</f>
        <v>66450</v>
      </c>
      <c r="G5" s="9" t="n">
        <f aca="false">E5*0</f>
        <v>0</v>
      </c>
      <c r="H5" s="9" t="n">
        <f aca="false">(E5+F5+G5)*0</f>
        <v>0</v>
      </c>
      <c r="I5" s="9" t="n">
        <v>25000</v>
      </c>
      <c r="J5" s="9" t="n">
        <f aca="false">(E5+F5+G5+H5+I5)/'Product Input'!D5</f>
        <v>1420.45</v>
      </c>
      <c r="K5" s="9" t="n">
        <f aca="false">J5*1.3</f>
        <v>1846.585</v>
      </c>
      <c r="L5" s="10" t="n">
        <f aca="false">K5/'Product Input'!B13</f>
        <v>81.3473568281938</v>
      </c>
    </row>
    <row r="6" customFormat="false" ht="15" hidden="false" customHeight="false" outlineLevel="0" collapsed="false">
      <c r="A6" s="3" t="str">
        <f aca="false">'Product Input'!A6</f>
        <v>Organic Spice Set</v>
      </c>
      <c r="B6" s="9" t="n">
        <f aca="false">'Product Input'!C6*'Product Input'!D6</f>
        <v>700000</v>
      </c>
      <c r="C6" s="9" t="n">
        <f aca="false">'Product Input'!E6*'Product Input'!D6*'Product Input'!B16</f>
        <v>350000</v>
      </c>
      <c r="D6" s="9" t="n">
        <f aca="false">B6*0.005</f>
        <v>3500</v>
      </c>
      <c r="E6" s="9" t="n">
        <f aca="false">B6+C6+D6</f>
        <v>1053500</v>
      </c>
      <c r="F6" s="9" t="n">
        <f aca="false">E6*0.05</f>
        <v>52675</v>
      </c>
      <c r="G6" s="9" t="n">
        <f aca="false">E6*0</f>
        <v>0</v>
      </c>
      <c r="H6" s="9" t="n">
        <f aca="false">(E6+F6+G6)*0</f>
        <v>0</v>
      </c>
      <c r="I6" s="9" t="n">
        <v>25000</v>
      </c>
      <c r="J6" s="9" t="n">
        <f aca="false">(E6+F6+G6+H6+I6)/'Product Input'!D6</f>
        <v>565.5875</v>
      </c>
      <c r="K6" s="9" t="n">
        <f aca="false">J6*1.3</f>
        <v>735.26375</v>
      </c>
      <c r="L6" s="10" t="n">
        <f aca="false">K6/'Product Input'!B13</f>
        <v>32.3904735682819</v>
      </c>
    </row>
    <row r="7" customFormat="false" ht="15" hidden="false" customHeight="false" outlineLevel="0" collapsed="false">
      <c r="A7" s="3" t="str">
        <f aca="false">'Product Input'!A7</f>
        <v>Leather Wallet</v>
      </c>
      <c r="B7" s="9" t="n">
        <f aca="false">'Product Input'!C7*'Product Input'!D7</f>
        <v>1350000</v>
      </c>
      <c r="C7" s="9" t="n">
        <f aca="false">'Product Input'!E7*'Product Input'!D7*'Product Input'!B16</f>
        <v>157500</v>
      </c>
      <c r="D7" s="9" t="n">
        <f aca="false">B7*0.005</f>
        <v>6750</v>
      </c>
      <c r="E7" s="9" t="n">
        <f aca="false">B7+C7+D7</f>
        <v>1514250</v>
      </c>
      <c r="F7" s="9" t="n">
        <f aca="false">E7*0.05</f>
        <v>75712.5</v>
      </c>
      <c r="G7" s="9" t="n">
        <f aca="false">E7*0</f>
        <v>0</v>
      </c>
      <c r="H7" s="9" t="n">
        <f aca="false">(E7+F7+G7)*0</f>
        <v>0</v>
      </c>
      <c r="I7" s="9" t="n">
        <v>25000</v>
      </c>
      <c r="J7" s="9" t="n">
        <f aca="false">(E7+F7+G7+H7+I7)/'Product Input'!D7</f>
        <v>538.320833333333</v>
      </c>
      <c r="K7" s="9" t="n">
        <f aca="false">J7*1.3</f>
        <v>699.817083333333</v>
      </c>
      <c r="L7" s="10" t="n">
        <f aca="false">K7/'Product Input'!B13</f>
        <v>30.8289464023495</v>
      </c>
    </row>
    <row r="8" customFormat="false" ht="15" hidden="false" customHeight="false" outlineLevel="0" collapsed="false">
      <c r="A8" s="3" t="str">
        <f aca="false">'Product Input'!A8</f>
        <v>Ayurvedic Product</v>
      </c>
      <c r="B8" s="9" t="n">
        <f aca="false">'Product Input'!C8*'Product Input'!D8</f>
        <v>1000000</v>
      </c>
      <c r="C8" s="9" t="n">
        <f aca="false">'Product Input'!E8*'Product Input'!D8*'Product Input'!B16</f>
        <v>437500</v>
      </c>
      <c r="D8" s="9" t="n">
        <f aca="false">B8*0.005</f>
        <v>5000</v>
      </c>
      <c r="E8" s="9" t="n">
        <f aca="false">B8+C8+D8</f>
        <v>1442500</v>
      </c>
      <c r="F8" s="9" t="n">
        <f aca="false">E8*0.05</f>
        <v>72125</v>
      </c>
      <c r="G8" s="9" t="n">
        <f aca="false">E8*0</f>
        <v>0</v>
      </c>
      <c r="H8" s="9" t="n">
        <f aca="false">(E8+F8+G8)*0</f>
        <v>0</v>
      </c>
      <c r="I8" s="9" t="n">
        <v>25000</v>
      </c>
      <c r="J8" s="9" t="n">
        <f aca="false">(E8+F8+G8+H8+I8)/'Product Input'!D8</f>
        <v>307.925</v>
      </c>
      <c r="K8" s="9" t="n">
        <f aca="false">J8*1.3</f>
        <v>400.3025</v>
      </c>
      <c r="L8" s="10" t="n">
        <f aca="false">K8/'Product Input'!B13</f>
        <v>17.6344713656388</v>
      </c>
    </row>
  </sheetData>
  <mergeCells count="1">
    <mergeCell ref="A1:K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8"/>
  </cols>
  <sheetData>
    <row r="1" customFormat="false" ht="17.35" hidden="false" customHeight="false" outlineLevel="0" collapsed="false">
      <c r="A1" s="1" t="s">
        <v>40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41</v>
      </c>
      <c r="B3" s="2" t="s">
        <v>42</v>
      </c>
      <c r="C3" s="2" t="s">
        <v>43</v>
      </c>
      <c r="D3" s="2" t="s">
        <v>44</v>
      </c>
      <c r="E3" s="2" t="s">
        <v>45</v>
      </c>
    </row>
    <row r="4" customFormat="false" ht="15" hidden="false" customHeight="false" outlineLevel="0" collapsed="false">
      <c r="A4" s="3" t="str">
        <f aca="false">'Product Input'!A4</f>
        <v>Handloom Silk Saree</v>
      </c>
      <c r="B4" s="9" t="n">
        <f aca="false">USA!J4</f>
        <v>3385.742</v>
      </c>
      <c r="C4" s="9" t="n">
        <f aca="false">'EU (Germany)'!J4</f>
        <v>3571.061</v>
      </c>
      <c r="D4" s="9" t="n">
        <f aca="false">UAE!J4</f>
        <v>2798.375</v>
      </c>
      <c r="E4" s="3" t="str">
        <f aca="false">IF(AND(B4&lt;=C4,B4&lt;=D4),"USA",IF(AND(C4&lt;=B4,C4&lt;=D4),"EU","UAE"))</f>
        <v>UAE</v>
      </c>
    </row>
    <row r="5" customFormat="false" ht="15" hidden="false" customHeight="false" outlineLevel="0" collapsed="false">
      <c r="A5" s="3" t="str">
        <f aca="false">'Product Input'!A5</f>
        <v>Brass Handicraft</v>
      </c>
      <c r="B5" s="9" t="n">
        <f aca="false">USA!J5</f>
        <v>1718.6776</v>
      </c>
      <c r="C5" s="9" t="n">
        <f aca="false">'EU (Germany)'!J5</f>
        <v>1812.7708</v>
      </c>
      <c r="D5" s="9" t="n">
        <f aca="false">UAE!J5</f>
        <v>1420.45</v>
      </c>
      <c r="E5" s="3" t="str">
        <f aca="false">IF(AND(B5&lt;=C5,B5&lt;=D5),"USA",IF(AND(C5&lt;=B5,C5&lt;=D5),"EU","UAE"))</f>
        <v>UAE</v>
      </c>
    </row>
    <row r="6" customFormat="false" ht="15" hidden="false" customHeight="false" outlineLevel="0" collapsed="false">
      <c r="A6" s="3" t="str">
        <f aca="false">'Product Input'!A6</f>
        <v>Organic Spice Set</v>
      </c>
      <c r="B6" s="9" t="n">
        <f aca="false">USA!J6</f>
        <v>683.7902</v>
      </c>
      <c r="C6" s="9" t="n">
        <f aca="false">'EU (Germany)'!J6</f>
        <v>721.0841</v>
      </c>
      <c r="D6" s="9" t="n">
        <f aca="false">UAE!J6</f>
        <v>565.5875</v>
      </c>
      <c r="E6" s="3" t="str">
        <f aca="false">IF(AND(B6&lt;=C6,B6&lt;=D6),"USA",IF(AND(C6&lt;=B6,C6&lt;=D6),"EU","UAE"))</f>
        <v>UAE</v>
      </c>
    </row>
    <row r="7" customFormat="false" ht="15" hidden="false" customHeight="false" outlineLevel="0" collapsed="false">
      <c r="A7" s="3" t="str">
        <f aca="false">'Product Input'!A7</f>
        <v>Leather Wallet</v>
      </c>
      <c r="B7" s="9" t="n">
        <f aca="false">USA!J7</f>
        <v>651.586733333333</v>
      </c>
      <c r="C7" s="9" t="n">
        <f aca="false">'EU (Germany)'!J7</f>
        <v>687.323033333333</v>
      </c>
      <c r="D7" s="9" t="n">
        <f aca="false">UAE!J7</f>
        <v>538.320833333333</v>
      </c>
      <c r="E7" s="3" t="str">
        <f aca="false">IF(AND(B7&lt;=C7,B7&lt;=D7),"USA",IF(AND(C7&lt;=B7,C7&lt;=D7),"EU","UAE"))</f>
        <v>UAE</v>
      </c>
    </row>
    <row r="8" customFormat="false" ht="15" hidden="false" customHeight="false" outlineLevel="0" collapsed="false">
      <c r="A8" s="3" t="str">
        <f aca="false">'Product Input'!A8</f>
        <v>Ayurvedic Product</v>
      </c>
      <c r="B8" s="9" t="n">
        <f aca="false">USA!J8</f>
        <v>372.6644</v>
      </c>
      <c r="C8" s="9" t="n">
        <f aca="false">'EU (Germany)'!J8</f>
        <v>393.0902</v>
      </c>
      <c r="D8" s="9" t="n">
        <f aca="false">UAE!J8</f>
        <v>307.925</v>
      </c>
      <c r="E8" s="3" t="str">
        <f aca="false">IF(AND(B8&lt;=C8,B8&lt;=D8),"USA",IF(AND(C8&lt;=B8,C8&lt;=D8),"EU","UAE"))</f>
        <v>UAE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2026-03-07T09:00:28Z</dcterms:created>
  <dc:creator>openpyxl</dc:creator>
  <dc:description/>
  <dc:language>en-US</dc:language>
  <cp:lastModifiedBy/>
  <dcterms:modified xsi:type="dcterms:W3CDTF">2026-03-07T09:04:34Z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